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1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<sst xmlns="http://schemas.openxmlformats.org/spreadsheetml/2006/main" count="85" uniqueCount="35">
  <si>
    <t>DO NOT CHANGE ANYTHING EXCEPT CELL B3</t>
  </si>
  <si>
    <t>Annual Income Required?</t>
  </si>
  <si>
    <t>Average Ratios</t>
  </si>
  <si>
    <t>Cost / Appointment</t>
  </si>
  <si>
    <t>Monthly Income Required?</t>
  </si>
  <si>
    <t>Average AP per policy</t>
  </si>
  <si>
    <t>A Lead Ratio</t>
  </si>
  <si>
    <t>Weekly Income Required?</t>
  </si>
  <si>
    <t>Placement</t>
  </si>
  <si>
    <t>B Lead Ratio</t>
  </si>
  <si>
    <t>Consistency</t>
  </si>
  <si>
    <t>C Lead Ratio</t>
  </si>
  <si>
    <t>Commission Rate</t>
  </si>
  <si>
    <t>Mail Co 3-9</t>
  </si>
  <si>
    <t>9 month Upfront Advance</t>
  </si>
  <si>
    <t>Mail Co 10-18</t>
  </si>
  <si>
    <t>Annual Profit per policy</t>
  </si>
  <si>
    <t>Mail Co 18-36</t>
  </si>
  <si>
    <t>Upfront Profit per policy</t>
  </si>
  <si>
    <t xml:space="preserve">A Leads  </t>
  </si>
  <si>
    <t>AP Required per year</t>
  </si>
  <si>
    <t>Appointments Required per year</t>
  </si>
  <si>
    <t>Leads required per year</t>
  </si>
  <si>
    <t>AP Required per month</t>
  </si>
  <si>
    <t>Appointments Required per month</t>
  </si>
  <si>
    <t>Leads required per month</t>
  </si>
  <si>
    <t>Lead Cost per week</t>
  </si>
  <si>
    <t>AP required per week</t>
  </si>
  <si>
    <t>Appointments Required per week</t>
  </si>
  <si>
    <t>Leads required per week</t>
  </si>
  <si>
    <t xml:space="preserve">B Leads  </t>
  </si>
  <si>
    <t xml:space="preserve">C Leads  </t>
  </si>
  <si>
    <t>Mail Co 3-9 Month Leads</t>
  </si>
  <si>
    <t>Mail Co 10-18 Month Leads</t>
  </si>
  <si>
    <t>Mail Co 18-36 Month Leads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</si>
</sst>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[$$-409]#,##0;[Red]\-[$$-409]#,##0"/>
    <numFmt numFmtId="166" formatCode="#"/>
  </numFmts>
  <fonts count="3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5" fontId="0" fillId="35" borderId="10" xfId="0" applyNumberFormat="1" applyFont="1" applyFill="1" applyBorder="1" applyAlignment="1">
      <alignment/>
    </xf>
    <xf numFmtId="10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9" fontId="0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5" fontId="0" fillId="36" borderId="10" xfId="0" applyNumberFormat="1" applyFont="1" applyFill="1" applyBorder="1" applyAlignment="1">
      <alignment/>
    </xf>
    <xf numFmtId="166" fontId="0" fillId="36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7" borderId="10" xfId="0" applyFont="1" applyFill="1" applyBorder="1" applyAlignment="1">
      <alignment horizontal="left"/>
    </xf>
    <xf numFmtId="165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166" fontId="0" fillId="37" borderId="1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2" zoomScaleNormal="92" zoomScalePageLayoutView="0" workbookViewId="0" topLeftCell="A1">
      <selection activeCell="J15" sqref="J15"/>
    </sheetView>
  </sheetViews>
  <sheetFormatPr defaultColWidth="11.421875" defaultRowHeight="12.75"/>
  <cols>
    <col min="1" max="1" width="32.8515625" style="1" customWidth="1"/>
    <col min="2" max="2" width="11.421875" style="1" customWidth="1"/>
    <col min="3" max="3" width="2.140625" style="1" customWidth="1"/>
    <col min="4" max="4" width="29.421875" style="1" customWidth="1"/>
    <col min="5" max="5" width="11.421875" style="1" customWidth="1"/>
    <col min="6" max="6" width="2.421875" style="1" customWidth="1"/>
    <col min="7" max="7" width="24.421875" style="1" customWidth="1"/>
    <col min="8" max="8" width="11.8515625" style="1" customWidth="1"/>
    <col min="9" max="9" width="2.421875" style="1" customWidth="1"/>
    <col min="10" max="10" width="17.28125" style="1" customWidth="1"/>
    <col min="11" max="11" width="19.421875" style="1" customWidth="1"/>
    <col min="12" max="16384" width="11.421875" style="1" customWidth="1"/>
  </cols>
  <sheetData>
    <row r="1" spans="1:11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" customHeight="1">
      <c r="A2" s="2"/>
      <c r="B2" s="3"/>
      <c r="C2" s="4"/>
      <c r="D2" s="3"/>
      <c r="E2" s="5"/>
      <c r="F2" s="6"/>
      <c r="G2" s="7"/>
      <c r="H2" s="7"/>
      <c r="I2" s="8"/>
      <c r="J2" s="7"/>
      <c r="K2" s="7"/>
    </row>
    <row r="3" spans="1:10" ht="12" customHeight="1">
      <c r="A3" s="9" t="s">
        <v>1</v>
      </c>
      <c r="B3" s="10">
        <v>52000</v>
      </c>
      <c r="C3" s="4"/>
      <c r="D3" s="37" t="s">
        <v>2</v>
      </c>
      <c r="E3" s="37"/>
      <c r="F3" s="37"/>
      <c r="G3" s="37"/>
      <c r="H3" s="37"/>
      <c r="I3" s="11"/>
      <c r="J3" s="11" t="s">
        <v>3</v>
      </c>
    </row>
    <row r="4" spans="1:10" ht="12" customHeight="1">
      <c r="A4" s="9" t="s">
        <v>4</v>
      </c>
      <c r="B4" s="10">
        <f>B3/12</f>
        <v>4333.333333333333</v>
      </c>
      <c r="C4" s="4"/>
      <c r="D4" s="12" t="s">
        <v>5</v>
      </c>
      <c r="E4" s="13">
        <v>1072</v>
      </c>
      <c r="F4" s="12"/>
      <c r="G4" s="12" t="s">
        <v>6</v>
      </c>
      <c r="H4" s="14">
        <f>2/3</f>
        <v>0.6666666666666666</v>
      </c>
      <c r="I4" s="12"/>
      <c r="J4" s="15">
        <v>61.5</v>
      </c>
    </row>
    <row r="5" spans="1:10" ht="12" customHeight="1">
      <c r="A5" s="9" t="s">
        <v>7</v>
      </c>
      <c r="B5" s="10">
        <v>1000</v>
      </c>
      <c r="C5" s="4"/>
      <c r="D5" s="12" t="s">
        <v>8</v>
      </c>
      <c r="E5" s="16">
        <v>0.75</v>
      </c>
      <c r="F5" s="12"/>
      <c r="G5" s="12" t="s">
        <v>9</v>
      </c>
      <c r="H5" s="14">
        <f>1/6</f>
        <v>0.16666666666666666</v>
      </c>
      <c r="I5" s="12"/>
      <c r="J5" s="15">
        <v>36</v>
      </c>
    </row>
    <row r="6" spans="4:10" ht="12" customHeight="1">
      <c r="D6" s="12" t="s">
        <v>10</v>
      </c>
      <c r="E6" s="16">
        <v>0.88</v>
      </c>
      <c r="F6" s="12"/>
      <c r="G6" s="12" t="s">
        <v>11</v>
      </c>
      <c r="H6" s="14">
        <f>1/10</f>
        <v>0.1</v>
      </c>
      <c r="I6" s="12"/>
      <c r="J6" s="15">
        <v>20</v>
      </c>
    </row>
    <row r="7" spans="4:10" ht="12" customHeight="1">
      <c r="D7" s="12" t="s">
        <v>12</v>
      </c>
      <c r="E7" s="16">
        <v>0.7</v>
      </c>
      <c r="F7" s="12"/>
      <c r="G7" s="12" t="s">
        <v>13</v>
      </c>
      <c r="H7" s="14">
        <f>1/7</f>
        <v>0.14285714285714285</v>
      </c>
      <c r="I7" s="12"/>
      <c r="J7" s="15">
        <v>23.5</v>
      </c>
    </row>
    <row r="8" spans="4:10" ht="12" customHeight="1">
      <c r="D8" s="12" t="s">
        <v>14</v>
      </c>
      <c r="E8" s="16">
        <v>0.75</v>
      </c>
      <c r="F8" s="12"/>
      <c r="G8" s="12" t="s">
        <v>15</v>
      </c>
      <c r="H8" s="14">
        <f>1/20</f>
        <v>0.05</v>
      </c>
      <c r="I8" s="12"/>
      <c r="J8" s="15">
        <v>33.5</v>
      </c>
    </row>
    <row r="9" spans="4:10" ht="12" customHeight="1">
      <c r="D9" s="12" t="s">
        <v>16</v>
      </c>
      <c r="E9" s="13">
        <f>E4*E5*E6*E7</f>
        <v>495.26399999999995</v>
      </c>
      <c r="F9" s="12"/>
      <c r="G9" s="12" t="s">
        <v>17</v>
      </c>
      <c r="H9" s="14">
        <f>1/30</f>
        <v>0.03333333333333333</v>
      </c>
      <c r="I9" s="12"/>
      <c r="J9" s="15">
        <v>34</v>
      </c>
    </row>
    <row r="10" spans="4:6" ht="12" customHeight="1">
      <c r="D10" s="12" t="s">
        <v>18</v>
      </c>
      <c r="E10" s="13">
        <f>E4*E5*E6*E7*E8</f>
        <v>371.448</v>
      </c>
      <c r="F10" s="12"/>
    </row>
    <row r="11" ht="12" customHeight="1"/>
    <row r="12" spans="1:10" ht="12" customHeight="1">
      <c r="A12" s="17" t="s">
        <v>19</v>
      </c>
      <c r="B12" s="18"/>
      <c r="C12" s="19"/>
      <c r="D12" s="18"/>
      <c r="E12" s="18"/>
      <c r="F12" s="18"/>
      <c r="G12" s="18"/>
      <c r="H12" s="18"/>
      <c r="I12" s="18"/>
      <c r="J12" s="18"/>
    </row>
    <row r="13" spans="1:10" ht="12">
      <c r="A13" s="18" t="s">
        <v>20</v>
      </c>
      <c r="B13" s="20">
        <f>E13/2*E4</f>
        <v>149743.19300281524</v>
      </c>
      <c r="C13" s="18"/>
      <c r="D13" s="18" t="s">
        <v>21</v>
      </c>
      <c r="E13" s="21">
        <f>2*B3/(E9-(2*J4))</f>
        <v>279.3716287365956</v>
      </c>
      <c r="F13" s="18"/>
      <c r="G13" s="18" t="s">
        <v>22</v>
      </c>
      <c r="H13" s="22">
        <f>E13/H4</f>
        <v>419.0574431048934</v>
      </c>
      <c r="I13" s="18"/>
      <c r="J13" s="23"/>
    </row>
    <row r="14" spans="1:10" ht="12">
      <c r="A14" s="18" t="s">
        <v>23</v>
      </c>
      <c r="B14" s="20">
        <f>B13/12</f>
        <v>12478.59941690127</v>
      </c>
      <c r="C14" s="18"/>
      <c r="D14" s="18" t="s">
        <v>24</v>
      </c>
      <c r="E14" s="22">
        <f>E13/12</f>
        <v>23.280969061382965</v>
      </c>
      <c r="F14" s="18"/>
      <c r="G14" s="18" t="s">
        <v>25</v>
      </c>
      <c r="H14" s="22">
        <f>H13/12</f>
        <v>34.92145359207445</v>
      </c>
      <c r="I14" s="18"/>
      <c r="J14" s="23" t="s">
        <v>26</v>
      </c>
    </row>
    <row r="15" spans="1:10" ht="12">
      <c r="A15" s="18" t="s">
        <v>27</v>
      </c>
      <c r="B15" s="20">
        <f>B13/52</f>
        <v>2879.676788515678</v>
      </c>
      <c r="C15" s="18"/>
      <c r="D15" s="18" t="s">
        <v>28</v>
      </c>
      <c r="E15" s="22">
        <f>E13/52</f>
        <v>5.372531321857608</v>
      </c>
      <c r="F15" s="18"/>
      <c r="G15" s="18" t="s">
        <v>29</v>
      </c>
      <c r="H15" s="22">
        <f>H13/52</f>
        <v>8.058796982786411</v>
      </c>
      <c r="I15" s="18"/>
      <c r="J15" s="24">
        <f>H15*41</f>
        <v>330.4106762942429</v>
      </c>
    </row>
    <row r="16" spans="1:10" ht="12">
      <c r="A16" s="7"/>
      <c r="B16" s="6"/>
      <c r="J16" s="25"/>
    </row>
    <row r="17" spans="1:10" ht="12.75">
      <c r="A17" s="26" t="s">
        <v>30</v>
      </c>
      <c r="B17" s="27"/>
      <c r="C17" s="28"/>
      <c r="D17" s="28"/>
      <c r="E17" s="28"/>
      <c r="F17" s="28"/>
      <c r="G17" s="28"/>
      <c r="H17" s="28"/>
      <c r="I17" s="28"/>
      <c r="J17" s="29"/>
    </row>
    <row r="18" spans="1:10" ht="12">
      <c r="A18" s="28" t="s">
        <v>20</v>
      </c>
      <c r="B18" s="27">
        <f>E18/2*E4</f>
        <v>131700.30997202694</v>
      </c>
      <c r="C18" s="28"/>
      <c r="D18" s="28" t="s">
        <v>21</v>
      </c>
      <c r="E18" s="30">
        <f>2*B3/(E9-(2*J5))</f>
        <v>245.709533529901</v>
      </c>
      <c r="F18" s="28"/>
      <c r="G18" s="28" t="s">
        <v>22</v>
      </c>
      <c r="H18" s="31">
        <f>E18/H5</f>
        <v>1474.2572011794061</v>
      </c>
      <c r="I18" s="28"/>
      <c r="J18" s="29"/>
    </row>
    <row r="19" spans="1:10" ht="12">
      <c r="A19" s="28" t="s">
        <v>23</v>
      </c>
      <c r="B19" s="27">
        <f>B18/12</f>
        <v>10975.025831002245</v>
      </c>
      <c r="C19" s="28"/>
      <c r="D19" s="28" t="s">
        <v>24</v>
      </c>
      <c r="E19" s="31">
        <f>E18/12</f>
        <v>20.47579446082508</v>
      </c>
      <c r="F19" s="28"/>
      <c r="G19" s="28" t="s">
        <v>25</v>
      </c>
      <c r="H19" s="31">
        <f>H18/12</f>
        <v>122.85476676495051</v>
      </c>
      <c r="I19" s="28"/>
      <c r="J19" s="29" t="s">
        <v>26</v>
      </c>
    </row>
    <row r="20" spans="1:10" ht="12">
      <c r="A20" s="28" t="s">
        <v>27</v>
      </c>
      <c r="B20" s="27">
        <f>B18/52</f>
        <v>2532.698268692826</v>
      </c>
      <c r="C20" s="28"/>
      <c r="D20" s="28" t="s">
        <v>28</v>
      </c>
      <c r="E20" s="31">
        <f>E18/52</f>
        <v>4.725183337113481</v>
      </c>
      <c r="F20" s="28"/>
      <c r="G20" s="28" t="s">
        <v>29</v>
      </c>
      <c r="H20" s="31">
        <f>H18/52</f>
        <v>28.35110002268089</v>
      </c>
      <c r="I20" s="28"/>
      <c r="J20" s="32">
        <f>H20*6</f>
        <v>170.10660013608532</v>
      </c>
    </row>
    <row r="21" spans="1:10" ht="12">
      <c r="A21" s="7"/>
      <c r="B21" s="6"/>
      <c r="H21" s="33"/>
      <c r="J21" s="25"/>
    </row>
    <row r="22" spans="1:10" ht="12.75">
      <c r="A22" s="34" t="s">
        <v>31</v>
      </c>
      <c r="B22" s="20"/>
      <c r="C22" s="18"/>
      <c r="D22" s="18"/>
      <c r="E22" s="18"/>
      <c r="F22" s="18"/>
      <c r="G22" s="18"/>
      <c r="H22" s="22"/>
      <c r="I22" s="18"/>
      <c r="J22" s="23"/>
    </row>
    <row r="23" spans="1:10" ht="12">
      <c r="A23" s="18" t="s">
        <v>20</v>
      </c>
      <c r="B23" s="20">
        <f>E23/2*E4</f>
        <v>122443.24172348353</v>
      </c>
      <c r="C23" s="18"/>
      <c r="D23" s="18" t="s">
        <v>21</v>
      </c>
      <c r="E23" s="21">
        <f>2*B3/(E9-(2*J6))</f>
        <v>228.43888381246927</v>
      </c>
      <c r="F23" s="18"/>
      <c r="G23" s="18" t="s">
        <v>22</v>
      </c>
      <c r="H23" s="22">
        <f>E23/H6</f>
        <v>2284.3888381246925</v>
      </c>
      <c r="I23" s="18"/>
      <c r="J23" s="23"/>
    </row>
    <row r="24" spans="1:10" ht="12">
      <c r="A24" s="18" t="s">
        <v>23</v>
      </c>
      <c r="B24" s="20">
        <f>B23/12</f>
        <v>10203.603476956961</v>
      </c>
      <c r="C24" s="18"/>
      <c r="D24" s="18" t="s">
        <v>24</v>
      </c>
      <c r="E24" s="22">
        <f>E23/12</f>
        <v>19.036573651039106</v>
      </c>
      <c r="F24" s="18"/>
      <c r="G24" s="18" t="s">
        <v>25</v>
      </c>
      <c r="H24" s="22">
        <f>H23/12</f>
        <v>190.36573651039103</v>
      </c>
      <c r="I24" s="18"/>
      <c r="J24" s="23" t="s">
        <v>26</v>
      </c>
    </row>
    <row r="25" spans="1:10" ht="12">
      <c r="A25" s="18" t="s">
        <v>27</v>
      </c>
      <c r="B25" s="20">
        <f>B23/52</f>
        <v>2354.6777254516064</v>
      </c>
      <c r="C25" s="18"/>
      <c r="D25" s="18" t="s">
        <v>28</v>
      </c>
      <c r="E25" s="22">
        <f>E23/52</f>
        <v>4.3930554579321015</v>
      </c>
      <c r="F25" s="18"/>
      <c r="G25" s="18" t="s">
        <v>29</v>
      </c>
      <c r="H25" s="22">
        <f>H23/52</f>
        <v>43.93055457932101</v>
      </c>
      <c r="I25" s="18"/>
      <c r="J25" s="24">
        <f>H25*2</f>
        <v>87.86110915864202</v>
      </c>
    </row>
    <row r="26" spans="1:10" ht="12">
      <c r="A26" s="7"/>
      <c r="B26" s="6"/>
      <c r="C26" s="7"/>
      <c r="H26" s="33"/>
      <c r="J26" s="25"/>
    </row>
    <row r="27" spans="1:10" ht="12.75">
      <c r="A27" s="34" t="s">
        <v>32</v>
      </c>
      <c r="B27" s="20"/>
      <c r="C27" s="18"/>
      <c r="D27" s="18"/>
      <c r="E27" s="18"/>
      <c r="F27" s="18"/>
      <c r="G27" s="18"/>
      <c r="H27" s="22"/>
      <c r="I27" s="18"/>
      <c r="J27" s="23"/>
    </row>
    <row r="28" spans="1:10" ht="12">
      <c r="A28" s="18" t="s">
        <v>20</v>
      </c>
      <c r="B28" s="20">
        <f>E28/2*$E$4</f>
        <v>124355.29063230597</v>
      </c>
      <c r="C28" s="18"/>
      <c r="D28" s="18" t="s">
        <v>21</v>
      </c>
      <c r="E28" s="21">
        <f>2*B3/(E9-(2*J7))</f>
        <v>232.0061392393768</v>
      </c>
      <c r="F28" s="18"/>
      <c r="G28" s="18" t="s">
        <v>22</v>
      </c>
      <c r="H28" s="22">
        <f>E28/H7</f>
        <v>1624.0429746756377</v>
      </c>
      <c r="I28" s="18"/>
      <c r="J28" s="23"/>
    </row>
    <row r="29" spans="1:10" ht="12">
      <c r="A29" s="18" t="s">
        <v>23</v>
      </c>
      <c r="B29" s="20">
        <f>B28/12</f>
        <v>10362.940886025497</v>
      </c>
      <c r="C29" s="18"/>
      <c r="D29" s="18" t="s">
        <v>24</v>
      </c>
      <c r="E29" s="22">
        <f>E28/12</f>
        <v>19.333844936614735</v>
      </c>
      <c r="F29" s="18"/>
      <c r="G29" s="18" t="s">
        <v>25</v>
      </c>
      <c r="H29" s="22">
        <f>H28/12</f>
        <v>135.33691455630313</v>
      </c>
      <c r="I29" s="18"/>
      <c r="J29" s="23" t="s">
        <v>26</v>
      </c>
    </row>
    <row r="30" spans="1:10" ht="12">
      <c r="A30" s="18" t="s">
        <v>27</v>
      </c>
      <c r="B30" s="20">
        <f>B28/52</f>
        <v>2391.4478967751147</v>
      </c>
      <c r="C30" s="18"/>
      <c r="D30" s="18" t="s">
        <v>28</v>
      </c>
      <c r="E30" s="22">
        <f>E28/52</f>
        <v>4.461656523834169</v>
      </c>
      <c r="F30" s="18"/>
      <c r="G30" s="18" t="s">
        <v>29</v>
      </c>
      <c r="H30" s="22">
        <f>H28/52</f>
        <v>31.231595666839187</v>
      </c>
      <c r="I30" s="18"/>
      <c r="J30" s="24">
        <f>H30*3</f>
        <v>93.69478700051756</v>
      </c>
    </row>
    <row r="31" spans="1:10" ht="12">
      <c r="A31" s="7"/>
      <c r="B31" s="6"/>
      <c r="H31" s="33"/>
      <c r="J31" s="25"/>
    </row>
    <row r="32" spans="1:10" ht="12.75">
      <c r="A32" s="35" t="s">
        <v>33</v>
      </c>
      <c r="B32" s="27"/>
      <c r="C32" s="28"/>
      <c r="D32" s="28"/>
      <c r="E32" s="28"/>
      <c r="F32" s="28"/>
      <c r="G32" s="28"/>
      <c r="H32" s="31"/>
      <c r="I32" s="28"/>
      <c r="J32" s="29"/>
    </row>
    <row r="33" spans="1:10" ht="12">
      <c r="A33" s="28" t="s">
        <v>20</v>
      </c>
      <c r="B33" s="27">
        <f>E33/2*$E$4</f>
        <v>130162.70337922404</v>
      </c>
      <c r="C33" s="28"/>
      <c r="D33" s="28" t="s">
        <v>21</v>
      </c>
      <c r="E33" s="30">
        <f>2*B3/(E9-(2*J8))</f>
        <v>242.8408645134777</v>
      </c>
      <c r="F33" s="28"/>
      <c r="G33" s="28" t="s">
        <v>22</v>
      </c>
      <c r="H33" s="31">
        <f>E33/H8</f>
        <v>4856.817290269553</v>
      </c>
      <c r="I33" s="28"/>
      <c r="J33" s="29"/>
    </row>
    <row r="34" spans="1:10" ht="12">
      <c r="A34" s="28" t="s">
        <v>23</v>
      </c>
      <c r="B34" s="27">
        <f>B33/12</f>
        <v>10846.89194826867</v>
      </c>
      <c r="C34" s="28"/>
      <c r="D34" s="28" t="s">
        <v>24</v>
      </c>
      <c r="E34" s="31">
        <f>E33/12</f>
        <v>20.236738709456475</v>
      </c>
      <c r="F34" s="28"/>
      <c r="G34" s="28" t="s">
        <v>25</v>
      </c>
      <c r="H34" s="31">
        <f>H33/12</f>
        <v>404.73477418912944</v>
      </c>
      <c r="I34" s="28"/>
      <c r="J34" s="29" t="s">
        <v>26</v>
      </c>
    </row>
    <row r="35" spans="1:10" ht="12">
      <c r="A35" s="28" t="s">
        <v>27</v>
      </c>
      <c r="B35" s="27">
        <f>B33/52</f>
        <v>2503.1289111389237</v>
      </c>
      <c r="C35" s="28"/>
      <c r="D35" s="28" t="s">
        <v>28</v>
      </c>
      <c r="E35" s="31">
        <f>E33/52</f>
        <v>4.670016625259186</v>
      </c>
      <c r="F35" s="28"/>
      <c r="G35" s="28" t="s">
        <v>29</v>
      </c>
      <c r="H35" s="31">
        <f>H33/52</f>
        <v>93.40033250518371</v>
      </c>
      <c r="I35" s="28"/>
      <c r="J35" s="32">
        <f>H35*1</f>
        <v>93.40033250518371</v>
      </c>
    </row>
    <row r="36" spans="1:10" ht="12">
      <c r="A36" s="7"/>
      <c r="B36" s="6"/>
      <c r="H36" s="33"/>
      <c r="J36" s="25"/>
    </row>
    <row r="37" spans="1:10" ht="12.75">
      <c r="A37" s="34" t="s">
        <v>34</v>
      </c>
      <c r="B37" s="20"/>
      <c r="C37" s="18"/>
      <c r="D37" s="18"/>
      <c r="E37" s="18"/>
      <c r="F37" s="18"/>
      <c r="G37" s="18"/>
      <c r="H37" s="22"/>
      <c r="I37" s="18"/>
      <c r="J37" s="23"/>
    </row>
    <row r="38" spans="1:10" ht="12">
      <c r="A38" s="18" t="s">
        <v>20</v>
      </c>
      <c r="B38" s="20">
        <f>E38/2*$E$4</f>
        <v>130467.34571599761</v>
      </c>
      <c r="C38" s="18"/>
      <c r="D38" s="18" t="s">
        <v>21</v>
      </c>
      <c r="E38" s="21">
        <f>2*B3/(E9-(2*J9))</f>
        <v>243.4092270820851</v>
      </c>
      <c r="F38" s="18"/>
      <c r="G38" s="18" t="s">
        <v>22</v>
      </c>
      <c r="H38" s="22">
        <f>E38/H9</f>
        <v>7302.276812462553</v>
      </c>
      <c r="I38" s="18"/>
      <c r="J38" s="23"/>
    </row>
    <row r="39" spans="1:10" ht="12">
      <c r="A39" s="18" t="s">
        <v>23</v>
      </c>
      <c r="B39" s="20">
        <f>B38/12</f>
        <v>10872.278809666468</v>
      </c>
      <c r="C39" s="18"/>
      <c r="D39" s="18" t="s">
        <v>24</v>
      </c>
      <c r="E39" s="22">
        <f>E38/12</f>
        <v>20.284102256840423</v>
      </c>
      <c r="F39" s="18"/>
      <c r="G39" s="18" t="s">
        <v>25</v>
      </c>
      <c r="H39" s="22">
        <f>H38/12</f>
        <v>608.5230677052127</v>
      </c>
      <c r="I39" s="18"/>
      <c r="J39" s="23" t="s">
        <v>26</v>
      </c>
    </row>
    <row r="40" spans="1:10" ht="12">
      <c r="A40" s="18" t="s">
        <v>27</v>
      </c>
      <c r="B40" s="20">
        <f>B38/52</f>
        <v>2508.9874176153385</v>
      </c>
      <c r="C40" s="18"/>
      <c r="D40" s="18" t="s">
        <v>28</v>
      </c>
      <c r="E40" s="22">
        <f>E38/52</f>
        <v>4.680946674655482</v>
      </c>
      <c r="F40" s="18"/>
      <c r="G40" s="18" t="s">
        <v>29</v>
      </c>
      <c r="H40" s="22">
        <f>H38/52</f>
        <v>140.42840023966448</v>
      </c>
      <c r="I40" s="18"/>
      <c r="J40" s="24">
        <f>H40*0.5</f>
        <v>70.21420011983224</v>
      </c>
    </row>
  </sheetData>
  <sheetProtection selectLockedCells="1" selectUnlockedCells="1"/>
  <mergeCells count="2">
    <mergeCell ref="A1:K1"/>
    <mergeCell ref="D3:H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Reaber</dc:creator>
  <cp:keywords/>
  <dc:description/>
  <cp:lastModifiedBy>Reaber</cp:lastModifiedBy>
  <dcterms:created xsi:type="dcterms:W3CDTF">2017-11-15T21:40:06Z</dcterms:created>
  <dcterms:modified xsi:type="dcterms:W3CDTF">2021-11-01T22:06:27Z</dcterms:modified>
  <cp:category/>
  <cp:version/>
  <cp:contentType/>
  <cp:contentStatus/>
</cp:coreProperties>
</file>